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6"/>
  </externalReferences>
  <definedNames>
    <definedName name="_xlnm.Print_Area" localSheetId="0">'Форма 1'!$A$1:$S$28</definedName>
    <definedName name="_xlnm.Print_Area" localSheetId="1">'Форма 2'!$A$1:$R$29</definedName>
  </definedNames>
  <calcPr fullCalcOnLoad="1"/>
</workbook>
</file>

<file path=xl/sharedStrings.xml><?xml version="1.0" encoding="utf-8"?>
<sst xmlns="http://schemas.openxmlformats.org/spreadsheetml/2006/main" count="189" uniqueCount="82">
  <si>
    <t>Форма 1. Адресный перечень многоквартирных домов, подлежащих ремонту в 2014 году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</si>
  <si>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</si>
  <si>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</si>
  <si>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</si>
  <si>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</si>
  <si>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</si>
  <si>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</si>
  <si>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</si>
  <si>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</si>
  <si>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</si>
  <si>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</si>
  <si>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</si>
  <si>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</si>
  <si>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</si>
  <si>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</si>
  <si>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</si>
  <si>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</si>
  <si>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</si>
  <si>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</si>
  <si>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</si>
  <si>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</si>
  <si>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</si>
  <si>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</si>
  <si>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</si>
  <si>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</si>
  <si>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</si>
  <si>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</si>
  <si>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МО :</t>
  </si>
  <si>
    <t>г. Полярный, ул. Фисановича,  д. 9</t>
  </si>
  <si>
    <t>нет</t>
  </si>
  <si>
    <t>панель</t>
  </si>
  <si>
    <t>09.2014</t>
  </si>
  <si>
    <t>г. Полярный, ул. Красный Горн,  д. 17</t>
  </si>
  <si>
    <t>г. Полярный, ул. Красный Горн,  д. 9</t>
  </si>
  <si>
    <t>г. Полярный, ул. Героев Североморцев,  д. 15</t>
  </si>
  <si>
    <t>г. Полярный, ул. Героев Тумана,  д. 6</t>
  </si>
  <si>
    <t>кирпич</t>
  </si>
  <si>
    <t>г. Полярный, ул. Сивко,  д. 15</t>
  </si>
  <si>
    <t>г. Полярный, ул. Сивко,  д. 10</t>
  </si>
  <si>
    <t>г. Полярный, ул. Сивко,  д. 12</t>
  </si>
  <si>
    <t>г. Полярный, ул. Видяева,       д. 10</t>
  </si>
  <si>
    <t>г. Полярный, ул. Видяева,          д. 11</t>
  </si>
  <si>
    <t>г. Полярный, ул. Видяева,       д. 12</t>
  </si>
  <si>
    <t>г. Полярный, ул. Гаджиева,          д. 2</t>
  </si>
  <si>
    <t>г. Полярный, ул. Гаджиева,          д. 2а</t>
  </si>
  <si>
    <t>г. Полярный, ул. Гаджиева,          д. 10</t>
  </si>
  <si>
    <t>г. Полярный, ул. Гандюхина,          д. 3</t>
  </si>
  <si>
    <t>г. Полярный, ул. Гандюхина,          д. 14</t>
  </si>
  <si>
    <t>г. Полярный, ул. Гандюхина,          д. 15</t>
  </si>
  <si>
    <t>Форма 2. Планируемые виды работ (услуг) по каждому конкретному многоквартирному дому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</si>
  <si>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</si>
  <si>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</si>
  <si>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</si>
  <si>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</si>
  <si>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</si>
  <si>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</si>
  <si>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</si>
  <si>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</si>
  <si>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</si>
  <si>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</si>
  <si>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</si>
  <si>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</si>
  <si>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</si>
  <si>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</si>
  <si>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</si>
  <si>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</si>
  <si>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</si>
  <si>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</si>
  <si>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МО ЗАТО Александровск</t>
  </si>
  <si>
    <t>Итого по МО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</si>
  <si>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</si>
  <si>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</si>
  <si>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</si>
  <si>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</si>
  <si>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</si>
  <si>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</si>
  <si>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</si>
  <si>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2014 год</t>
  </si>
  <si>
    <t>ЗАТО Александровск</t>
  </si>
  <si>
    <t>Приложение № 1
к постановлению администрации ЗАТО Александровск
от "15" июля 2014г. № 1771</t>
  </si>
  <si>
    <t>Приложение № 2
к постановлению администрации ЗАТО Александровск
от "15" июля 2014г. № 1771</t>
  </si>
  <si>
    <t>Приложение № 3
к постановлению администрации ЗАТО Александровск
от "15" июля 2014г. № 1771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</si>
</sst>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00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6" xfId="0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0;&#1075;&#1072;%20&#1045;&#1083;&#1100;&#1094;&#1086;&#1074;&#1072;\&#1040;&#1051;&#1045;&#1050;&#1057;&#1040;&#1053;&#1044;&#1056;&#1054;&#1042;&#1057;&#1050;\&#1050;&#1072;&#1087;&#1080;&#1090;&#1072;&#1083;&#1100;&#1085;&#1099;&#1081;%20&#1088;&#1077;&#1084;&#1086;&#1085;&#1090;%20&#1052;&#1050;&#1044;\2014\&#1040;&#1083;&#1077;&#1082;&#1089;&#1072;&#1085;&#1076;&#1088;&#1086;&#1074;&#1089;&#1082;_&#1060;&#1086;&#1088;&#1084;&#1099;%20&#1082;%20&#1079;&#1072;&#1103;&#1074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перечень"/>
      <sheetName val="2.1.1 ЗУ"/>
      <sheetName val="2.1.2 ЗУ"/>
      <sheetName val="2.2.1 ПУ"/>
      <sheetName val="2.2.2 ПУ"/>
      <sheetName val="3 тарифы"/>
      <sheetName val="4.1 права собств (свод)"/>
      <sheetName val="4.2 права собств (инфо)"/>
      <sheetName val="4.3 - права собств (график)"/>
      <sheetName val="5.1 долгосрочка"/>
      <sheetName val="5.2 долгосрочка (объемы)"/>
      <sheetName val="6.1 (I)"/>
      <sheetName val="6.1 (II)"/>
      <sheetName val="6.2 (I)"/>
      <sheetName val="6.2 (II)"/>
      <sheetName val=" 7.1 (I)"/>
      <sheetName val="7.1 (II)"/>
      <sheetName val="7.2 (I)"/>
      <sheetName val="7.2 (II)"/>
      <sheetName val="8.1 (I)"/>
      <sheetName val="8.1 (II)"/>
      <sheetName val="8.2 (I)"/>
      <sheetName val="8.2 (II)"/>
      <sheetName val="9"/>
      <sheetName val="10 - РАД"/>
      <sheetName val="11 - МО получатели"/>
      <sheetName val="12 - график"/>
      <sheetName val="13.1 - НКО"/>
      <sheetName val="13.2 СМИ"/>
      <sheetName val="13.3 горячая линия"/>
      <sheetName val="14 справка"/>
      <sheetName val="15.1 площадь"/>
      <sheetName val="15.2 объем"/>
      <sheetName val="15.3 план мероприятий"/>
      <sheetName val="16 РСКР"/>
      <sheetName val="17.1 перечень МКД"/>
      <sheetName val="17.2 виды ремонта"/>
      <sheetName val="17.3 показатели"/>
      <sheetName val="18.1 количество МКД"/>
      <sheetName val="18.2 работы"/>
    </sheetNames>
    <sheetDataSet>
      <sheetData sheetId="35">
        <row r="11">
          <cell r="H11">
            <v>7926.5</v>
          </cell>
          <cell r="K11">
            <v>325</v>
          </cell>
        </row>
        <row r="13">
          <cell r="L13">
            <v>500000</v>
          </cell>
        </row>
        <row r="14">
          <cell r="L14">
            <v>500000</v>
          </cell>
        </row>
        <row r="15">
          <cell r="L15">
            <v>500000</v>
          </cell>
        </row>
        <row r="16">
          <cell r="L16">
            <v>600000</v>
          </cell>
        </row>
        <row r="17">
          <cell r="L17">
            <v>600000</v>
          </cell>
        </row>
        <row r="18">
          <cell r="L18">
            <v>400000</v>
          </cell>
        </row>
        <row r="19">
          <cell r="L19">
            <v>400000</v>
          </cell>
        </row>
        <row r="20">
          <cell r="L20">
            <v>400000</v>
          </cell>
        </row>
        <row r="21">
          <cell r="L21">
            <v>600000</v>
          </cell>
        </row>
        <row r="22">
          <cell r="L22">
            <v>600000</v>
          </cell>
        </row>
        <row r="23">
          <cell r="L23">
            <v>600000</v>
          </cell>
        </row>
        <row r="24">
          <cell r="L24">
            <v>600000</v>
          </cell>
        </row>
        <row r="25">
          <cell r="L25">
            <v>600000</v>
          </cell>
        </row>
        <row r="26">
          <cell r="L26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view="pageBreakPreview" zoomScale="71" zoomScaleSheetLayoutView="71" zoomScalePageLayoutView="0" workbookViewId="0" topLeftCell="A1">
      <pane ySplit="28" topLeftCell="A57" activePane="bottomLeft" state="frozen"/>
      <selection pane="topLeft" activeCell="A1" sqref="A1"/>
      <selection pane="bottomLeft" activeCell="A3" sqref="A3:S3"/>
    </sheetView>
  </sheetViews>
  <sheetFormatPr defaultColWidth="9.33203125" defaultRowHeight="12.75"/>
  <cols>
    <col min="1" max="1" width="7" style="1" customWidth="1"/>
    <col min="2" max="2" width="38.66015625" style="1" customWidth="1"/>
    <col min="3" max="3" width="9" style="1" customWidth="1"/>
    <col min="4" max="4" width="8.66015625" style="1" customWidth="1"/>
    <col min="5" max="5" width="16.66015625" style="1" customWidth="1"/>
    <col min="6" max="7" width="8.83203125" style="1" customWidth="1"/>
    <col min="8" max="8" width="16.66015625" style="1" customWidth="1"/>
    <col min="9" max="9" width="11.66015625" style="1" customWidth="1"/>
    <col min="10" max="10" width="13" style="1" customWidth="1"/>
    <col min="11" max="11" width="13.16015625" style="1" customWidth="1"/>
    <col min="12" max="12" width="17.33203125" style="1" customWidth="1"/>
    <col min="13" max="14" width="16.66015625" style="1" customWidth="1"/>
    <col min="15" max="15" width="18.16015625" style="1" customWidth="1"/>
    <col min="16" max="16" width="17.5" style="1" customWidth="1"/>
    <col min="17" max="18" width="16.66015625" style="1" customWidth="1"/>
    <col min="19" max="19" width="11.16015625" style="1" customWidth="1"/>
    <col min="20" max="16384" width="9.33203125" style="1" customWidth="1"/>
  </cols>
  <sheetData>
    <row r="3" spans="1:19" ht="63" customHeight="1">
      <c r="A3" s="52" t="s">
        <v>79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.75" customHeight="1" thickBo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2" customFormat="1" ht="30" customHeight="1">
      <c r="A5" s="54" t="s">
        <v>1</v>
      </c>
      <c r="B5" s="57" t="s">
        <v>2</v>
      </c>
      <c r="C5" s="60" t="s">
        <v>3</v>
      </c>
      <c r="D5" s="61"/>
      <c r="E5" s="62" t="s">
        <v>4</v>
      </c>
      <c r="F5" s="62" t="s">
        <v>5</v>
      </c>
      <c r="G5" s="62" t="s">
        <v>6</v>
      </c>
      <c r="H5" s="65" t="s">
        <v>7</v>
      </c>
      <c r="I5" s="68" t="s">
        <v>8</v>
      </c>
      <c r="J5" s="69"/>
      <c r="K5" s="65" t="s">
        <v>9</v>
      </c>
      <c r="L5" s="68" t="s">
        <v>10</v>
      </c>
      <c r="M5" s="81"/>
      <c r="N5" s="81"/>
      <c r="O5" s="81"/>
      <c r="P5" s="69"/>
      <c r="Q5" s="65" t="s">
        <v>11</v>
      </c>
      <c r="R5" s="65" t="s">
        <v>12</v>
      </c>
      <c r="S5" s="70" t="s">
        <v>13</v>
      </c>
    </row>
    <row r="6" spans="1:19" s="2" customFormat="1" ht="15" customHeight="1">
      <c r="A6" s="55"/>
      <c r="B6" s="58"/>
      <c r="C6" s="73" t="s">
        <v>14</v>
      </c>
      <c r="D6" s="73" t="s">
        <v>15</v>
      </c>
      <c r="E6" s="63"/>
      <c r="F6" s="63"/>
      <c r="G6" s="63"/>
      <c r="H6" s="66"/>
      <c r="I6" s="73" t="s">
        <v>16</v>
      </c>
      <c r="J6" s="73" t="s">
        <v>17</v>
      </c>
      <c r="K6" s="66"/>
      <c r="L6" s="73" t="s">
        <v>16</v>
      </c>
      <c r="M6" s="74" t="s">
        <v>18</v>
      </c>
      <c r="N6" s="75"/>
      <c r="O6" s="75"/>
      <c r="P6" s="76"/>
      <c r="Q6" s="66"/>
      <c r="R6" s="66"/>
      <c r="S6" s="71"/>
    </row>
    <row r="7" spans="1:19" s="2" customFormat="1" ht="130.5" customHeight="1">
      <c r="A7" s="55"/>
      <c r="B7" s="58"/>
      <c r="C7" s="66"/>
      <c r="D7" s="66"/>
      <c r="E7" s="63"/>
      <c r="F7" s="63"/>
      <c r="G7" s="63"/>
      <c r="H7" s="67"/>
      <c r="I7" s="67"/>
      <c r="J7" s="67"/>
      <c r="K7" s="67"/>
      <c r="L7" s="67"/>
      <c r="M7" s="3" t="s">
        <v>19</v>
      </c>
      <c r="N7" s="3" t="s">
        <v>20</v>
      </c>
      <c r="O7" s="3" t="s">
        <v>21</v>
      </c>
      <c r="P7" s="3" t="s">
        <v>22</v>
      </c>
      <c r="Q7" s="67"/>
      <c r="R7" s="67"/>
      <c r="S7" s="71"/>
    </row>
    <row r="8" spans="1:19" s="2" customFormat="1" ht="12.75">
      <c r="A8" s="56"/>
      <c r="B8" s="59"/>
      <c r="C8" s="67"/>
      <c r="D8" s="67"/>
      <c r="E8" s="64"/>
      <c r="F8" s="64"/>
      <c r="G8" s="64"/>
      <c r="H8" s="4" t="s">
        <v>23</v>
      </c>
      <c r="I8" s="4" t="s">
        <v>23</v>
      </c>
      <c r="J8" s="4" t="s">
        <v>23</v>
      </c>
      <c r="K8" s="4" t="s">
        <v>24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26</v>
      </c>
      <c r="R8" s="4" t="s">
        <v>26</v>
      </c>
      <c r="S8" s="72"/>
    </row>
    <row r="9" spans="1:19" s="2" customFormat="1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7">
        <v>19</v>
      </c>
    </row>
    <row r="10" spans="1:19" s="8" customFormat="1" ht="12.75">
      <c r="A10" s="77"/>
      <c r="B10" s="78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20" s="8" customFormat="1" ht="12.75">
      <c r="A11" s="79" t="s">
        <v>27</v>
      </c>
      <c r="B11" s="80"/>
      <c r="C11" s="6"/>
      <c r="D11" s="6"/>
      <c r="E11" s="6"/>
      <c r="F11" s="6"/>
      <c r="G11" s="6"/>
      <c r="H11" s="11">
        <f aca="true" t="shared" si="0" ref="H11:M11">SUM(H12:H28)</f>
        <v>73731.6</v>
      </c>
      <c r="I11" s="11">
        <f t="shared" si="0"/>
        <v>66108.5</v>
      </c>
      <c r="J11" s="11">
        <f t="shared" si="0"/>
        <v>15837.899999999998</v>
      </c>
      <c r="K11" s="11">
        <f t="shared" si="0"/>
        <v>2829</v>
      </c>
      <c r="L11" s="11">
        <f t="shared" si="0"/>
        <v>12833205</v>
      </c>
      <c r="M11" s="11">
        <f t="shared" si="0"/>
        <v>5744131.03</v>
      </c>
      <c r="N11" s="11"/>
      <c r="O11" s="11">
        <f>SUM(O12:O28)</f>
        <v>7089073.97</v>
      </c>
      <c r="P11" s="6"/>
      <c r="Q11" s="11">
        <f aca="true" t="shared" si="1" ref="Q11:Q28">L11/H11</f>
        <v>174.05298406653318</v>
      </c>
      <c r="R11" s="6"/>
      <c r="S11" s="7"/>
      <c r="T11" s="12"/>
    </row>
    <row r="12" spans="1:22" s="8" customFormat="1" ht="28.5" customHeight="1">
      <c r="A12" s="13">
        <v>1</v>
      </c>
      <c r="B12" s="14" t="s">
        <v>28</v>
      </c>
      <c r="C12" s="15">
        <v>1990</v>
      </c>
      <c r="D12" s="6" t="s">
        <v>29</v>
      </c>
      <c r="E12" s="6" t="s">
        <v>30</v>
      </c>
      <c r="F12" s="6">
        <v>9</v>
      </c>
      <c r="G12" s="6">
        <v>3</v>
      </c>
      <c r="H12" s="6">
        <v>6088.7</v>
      </c>
      <c r="I12" s="6">
        <v>5339.6</v>
      </c>
      <c r="J12" s="6">
        <v>1855.8</v>
      </c>
      <c r="K12" s="4">
        <v>251</v>
      </c>
      <c r="L12" s="16">
        <v>1153056</v>
      </c>
      <c r="M12" s="17">
        <f>ROUND(L12*0.44759,2)</f>
        <v>516096.34</v>
      </c>
      <c r="N12" s="11"/>
      <c r="O12" s="11">
        <f aca="true" t="shared" si="2" ref="O12:O28">L12-M12</f>
        <v>636959.6599999999</v>
      </c>
      <c r="P12" s="11"/>
      <c r="Q12" s="11">
        <f t="shared" si="1"/>
        <v>189.37638576379194</v>
      </c>
      <c r="R12" s="16">
        <v>9740</v>
      </c>
      <c r="S12" s="18" t="s">
        <v>31</v>
      </c>
      <c r="T12" s="19"/>
      <c r="V12" s="20"/>
    </row>
    <row r="13" spans="1:20" s="8" customFormat="1" ht="28.5" customHeight="1">
      <c r="A13" s="13">
        <f aca="true" t="shared" si="3" ref="A13:A28">A12+1</f>
        <v>2</v>
      </c>
      <c r="B13" s="14" t="s">
        <v>32</v>
      </c>
      <c r="C13" s="15">
        <v>1979</v>
      </c>
      <c r="D13" s="6" t="s">
        <v>29</v>
      </c>
      <c r="E13" s="6" t="s">
        <v>30</v>
      </c>
      <c r="F13" s="6">
        <v>9</v>
      </c>
      <c r="G13" s="6">
        <v>4</v>
      </c>
      <c r="H13" s="6">
        <v>7926.5</v>
      </c>
      <c r="I13" s="6">
        <v>6937.5</v>
      </c>
      <c r="J13" s="6">
        <v>2424.9</v>
      </c>
      <c r="K13" s="4">
        <v>325</v>
      </c>
      <c r="L13" s="16">
        <v>2470149</v>
      </c>
      <c r="M13" s="17">
        <f aca="true" t="shared" si="4" ref="M13:M28">ROUND(L13*0.4476,2)</f>
        <v>1105638.69</v>
      </c>
      <c r="N13" s="11"/>
      <c r="O13" s="11">
        <f t="shared" si="2"/>
        <v>1364510.31</v>
      </c>
      <c r="P13" s="11"/>
      <c r="Q13" s="11">
        <f t="shared" si="1"/>
        <v>311.6317416261906</v>
      </c>
      <c r="R13" s="16">
        <v>9740</v>
      </c>
      <c r="S13" s="18" t="s">
        <v>31</v>
      </c>
      <c r="T13" s="21"/>
    </row>
    <row r="14" spans="1:20" s="8" customFormat="1" ht="28.5" customHeight="1">
      <c r="A14" s="13">
        <f t="shared" si="3"/>
        <v>3</v>
      </c>
      <c r="B14" s="14" t="s">
        <v>33</v>
      </c>
      <c r="C14" s="15">
        <v>1977</v>
      </c>
      <c r="D14" s="6" t="s">
        <v>29</v>
      </c>
      <c r="E14" s="6" t="s">
        <v>30</v>
      </c>
      <c r="F14" s="6">
        <v>5</v>
      </c>
      <c r="G14" s="6">
        <v>5</v>
      </c>
      <c r="H14" s="6">
        <v>4678.6</v>
      </c>
      <c r="I14" s="6">
        <v>4102.9</v>
      </c>
      <c r="J14" s="6">
        <v>1476.4</v>
      </c>
      <c r="K14" s="4">
        <v>190</v>
      </c>
      <c r="L14" s="16">
        <v>1810000</v>
      </c>
      <c r="M14" s="17">
        <f t="shared" si="4"/>
        <v>810156</v>
      </c>
      <c r="N14" s="11"/>
      <c r="O14" s="11">
        <f t="shared" si="2"/>
        <v>999844</v>
      </c>
      <c r="P14" s="11"/>
      <c r="Q14" s="11">
        <f t="shared" si="1"/>
        <v>386.86786645577735</v>
      </c>
      <c r="R14" s="16">
        <v>9740</v>
      </c>
      <c r="S14" s="18" t="s">
        <v>31</v>
      </c>
      <c r="T14" s="21"/>
    </row>
    <row r="15" spans="1:20" s="8" customFormat="1" ht="28.5" customHeight="1">
      <c r="A15" s="13">
        <f t="shared" si="3"/>
        <v>4</v>
      </c>
      <c r="B15" s="14" t="s">
        <v>34</v>
      </c>
      <c r="C15" s="15">
        <v>1991</v>
      </c>
      <c r="D15" s="6" t="s">
        <v>29</v>
      </c>
      <c r="E15" s="6" t="s">
        <v>30</v>
      </c>
      <c r="F15" s="6">
        <v>5</v>
      </c>
      <c r="G15" s="6">
        <v>4</v>
      </c>
      <c r="H15" s="6">
        <v>3551.9</v>
      </c>
      <c r="I15" s="6">
        <v>3176.2</v>
      </c>
      <c r="J15" s="6">
        <v>164.7</v>
      </c>
      <c r="K15" s="4">
        <v>120</v>
      </c>
      <c r="L15" s="16">
        <v>500000</v>
      </c>
      <c r="M15" s="17">
        <f t="shared" si="4"/>
        <v>223800</v>
      </c>
      <c r="N15" s="11"/>
      <c r="O15" s="11">
        <f t="shared" si="2"/>
        <v>276200</v>
      </c>
      <c r="P15" s="11"/>
      <c r="Q15" s="11">
        <f t="shared" si="1"/>
        <v>140.7697288775022</v>
      </c>
      <c r="R15" s="16">
        <v>9740</v>
      </c>
      <c r="S15" s="18" t="s">
        <v>31</v>
      </c>
      <c r="T15" s="21"/>
    </row>
    <row r="16" spans="1:20" s="8" customFormat="1" ht="28.5" customHeight="1">
      <c r="A16" s="13">
        <f t="shared" si="3"/>
        <v>5</v>
      </c>
      <c r="B16" s="14" t="s">
        <v>35</v>
      </c>
      <c r="C16" s="15">
        <v>1967</v>
      </c>
      <c r="D16" s="6" t="s">
        <v>29</v>
      </c>
      <c r="E16" s="6" t="s">
        <v>36</v>
      </c>
      <c r="F16" s="6">
        <v>5</v>
      </c>
      <c r="G16" s="6">
        <v>3</v>
      </c>
      <c r="H16" s="22">
        <v>2433</v>
      </c>
      <c r="I16" s="22">
        <f>2234.8</f>
        <v>2234.8</v>
      </c>
      <c r="J16" s="6">
        <v>558.8</v>
      </c>
      <c r="K16" s="4">
        <v>96</v>
      </c>
      <c r="L16" s="16">
        <v>500000</v>
      </c>
      <c r="M16" s="17">
        <f t="shared" si="4"/>
        <v>223800</v>
      </c>
      <c r="N16" s="11"/>
      <c r="O16" s="11">
        <f t="shared" si="2"/>
        <v>276200</v>
      </c>
      <c r="P16" s="11"/>
      <c r="Q16" s="11">
        <f t="shared" si="1"/>
        <v>205.5076037813399</v>
      </c>
      <c r="R16" s="16">
        <v>9740</v>
      </c>
      <c r="S16" s="18" t="s">
        <v>31</v>
      </c>
      <c r="T16" s="21"/>
    </row>
    <row r="17" spans="1:20" s="8" customFormat="1" ht="28.5" customHeight="1">
      <c r="A17" s="13">
        <f t="shared" si="3"/>
        <v>6</v>
      </c>
      <c r="B17" s="14" t="s">
        <v>37</v>
      </c>
      <c r="C17" s="15">
        <v>1981</v>
      </c>
      <c r="D17" s="6" t="s">
        <v>29</v>
      </c>
      <c r="E17" s="6" t="s">
        <v>30</v>
      </c>
      <c r="F17" s="6">
        <v>5</v>
      </c>
      <c r="G17" s="6">
        <v>3</v>
      </c>
      <c r="H17" s="6">
        <v>3963.6</v>
      </c>
      <c r="I17" s="6">
        <f>3457.6+16.5</f>
        <v>3474.1</v>
      </c>
      <c r="J17" s="6">
        <v>784.8</v>
      </c>
      <c r="K17" s="4">
        <v>157</v>
      </c>
      <c r="L17" s="16">
        <v>500000</v>
      </c>
      <c r="M17" s="17">
        <f t="shared" si="4"/>
        <v>223800</v>
      </c>
      <c r="N17" s="11"/>
      <c r="O17" s="11">
        <f t="shared" si="2"/>
        <v>276200</v>
      </c>
      <c r="P17" s="11"/>
      <c r="Q17" s="11">
        <f t="shared" si="1"/>
        <v>126.14794631143405</v>
      </c>
      <c r="R17" s="16">
        <v>9740</v>
      </c>
      <c r="S17" s="18" t="s">
        <v>31</v>
      </c>
      <c r="T17" s="21"/>
    </row>
    <row r="18" spans="1:20" s="8" customFormat="1" ht="28.5" customHeight="1">
      <c r="A18" s="13">
        <f t="shared" si="3"/>
        <v>7</v>
      </c>
      <c r="B18" s="14" t="s">
        <v>38</v>
      </c>
      <c r="C18" s="15">
        <v>1981</v>
      </c>
      <c r="D18" s="6" t="s">
        <v>29</v>
      </c>
      <c r="E18" s="6" t="s">
        <v>30</v>
      </c>
      <c r="F18" s="6">
        <v>5</v>
      </c>
      <c r="G18" s="6">
        <v>5</v>
      </c>
      <c r="H18" s="6">
        <v>2575.9</v>
      </c>
      <c r="I18" s="6">
        <f>2250.6+214.1</f>
        <v>2464.7</v>
      </c>
      <c r="J18" s="6">
        <v>296.5</v>
      </c>
      <c r="K18" s="4">
        <v>105</v>
      </c>
      <c r="L18" s="16">
        <v>600000</v>
      </c>
      <c r="M18" s="17">
        <f t="shared" si="4"/>
        <v>268560</v>
      </c>
      <c r="N18" s="11"/>
      <c r="O18" s="11">
        <f t="shared" si="2"/>
        <v>331440</v>
      </c>
      <c r="P18" s="11"/>
      <c r="Q18" s="11">
        <f t="shared" si="1"/>
        <v>232.92829690593578</v>
      </c>
      <c r="R18" s="16">
        <v>9740</v>
      </c>
      <c r="S18" s="18" t="s">
        <v>31</v>
      </c>
      <c r="T18" s="21"/>
    </row>
    <row r="19" spans="1:20" s="8" customFormat="1" ht="28.5" customHeight="1">
      <c r="A19" s="13">
        <f t="shared" si="3"/>
        <v>8</v>
      </c>
      <c r="B19" s="14" t="s">
        <v>39</v>
      </c>
      <c r="C19" s="15">
        <v>1981</v>
      </c>
      <c r="D19" s="6" t="s">
        <v>29</v>
      </c>
      <c r="E19" s="6" t="s">
        <v>30</v>
      </c>
      <c r="F19" s="6">
        <v>5</v>
      </c>
      <c r="G19" s="6">
        <v>3</v>
      </c>
      <c r="H19" s="6">
        <v>2569.3</v>
      </c>
      <c r="I19" s="6">
        <f>2106.2+132.8</f>
        <v>2239</v>
      </c>
      <c r="J19" s="6">
        <v>598.2</v>
      </c>
      <c r="K19" s="4">
        <v>106</v>
      </c>
      <c r="L19" s="16">
        <v>600000</v>
      </c>
      <c r="M19" s="17">
        <f t="shared" si="4"/>
        <v>268560</v>
      </c>
      <c r="N19" s="11"/>
      <c r="O19" s="11">
        <f t="shared" si="2"/>
        <v>331440</v>
      </c>
      <c r="P19" s="11"/>
      <c r="Q19" s="11">
        <f t="shared" si="1"/>
        <v>233.52664149768418</v>
      </c>
      <c r="R19" s="16">
        <v>9740</v>
      </c>
      <c r="S19" s="18" t="s">
        <v>31</v>
      </c>
      <c r="T19" s="21"/>
    </row>
    <row r="20" spans="1:20" s="8" customFormat="1" ht="28.5" customHeight="1">
      <c r="A20" s="13">
        <f t="shared" si="3"/>
        <v>9</v>
      </c>
      <c r="B20" s="14" t="s">
        <v>40</v>
      </c>
      <c r="C20" s="15">
        <v>1973.85</v>
      </c>
      <c r="D20" s="6" t="s">
        <v>29</v>
      </c>
      <c r="E20" s="6" t="s">
        <v>30</v>
      </c>
      <c r="F20" s="6">
        <v>5</v>
      </c>
      <c r="G20" s="6">
        <v>6</v>
      </c>
      <c r="H20" s="6">
        <v>5813.2</v>
      </c>
      <c r="I20" s="6">
        <f>5130.9+92.3</f>
        <v>5223.2</v>
      </c>
      <c r="J20" s="6">
        <v>1977.8</v>
      </c>
      <c r="K20" s="4">
        <v>192</v>
      </c>
      <c r="L20" s="16">
        <v>400000</v>
      </c>
      <c r="M20" s="17">
        <f t="shared" si="4"/>
        <v>179040</v>
      </c>
      <c r="N20" s="11"/>
      <c r="O20" s="11">
        <f t="shared" si="2"/>
        <v>220960</v>
      </c>
      <c r="P20" s="11"/>
      <c r="Q20" s="11">
        <f t="shared" si="1"/>
        <v>68.80891763572559</v>
      </c>
      <c r="R20" s="16">
        <v>9740</v>
      </c>
      <c r="S20" s="18" t="s">
        <v>31</v>
      </c>
      <c r="T20" s="21"/>
    </row>
    <row r="21" spans="1:20" s="8" customFormat="1" ht="28.5" customHeight="1">
      <c r="A21" s="13">
        <f t="shared" si="3"/>
        <v>10</v>
      </c>
      <c r="B21" s="14" t="s">
        <v>41</v>
      </c>
      <c r="C21" s="15">
        <v>1972.85</v>
      </c>
      <c r="D21" s="6" t="s">
        <v>29</v>
      </c>
      <c r="E21" s="6" t="s">
        <v>36</v>
      </c>
      <c r="F21" s="6">
        <v>5</v>
      </c>
      <c r="G21" s="6">
        <v>7</v>
      </c>
      <c r="H21" s="6">
        <v>6353.3</v>
      </c>
      <c r="I21" s="6">
        <f>5672.6</f>
        <v>5672.6</v>
      </c>
      <c r="J21" s="6">
        <v>1334</v>
      </c>
      <c r="K21" s="4">
        <v>248</v>
      </c>
      <c r="L21" s="16">
        <v>400000</v>
      </c>
      <c r="M21" s="17">
        <f t="shared" si="4"/>
        <v>179040</v>
      </c>
      <c r="N21" s="11"/>
      <c r="O21" s="11">
        <f t="shared" si="2"/>
        <v>220960</v>
      </c>
      <c r="P21" s="11"/>
      <c r="Q21" s="11">
        <f t="shared" si="1"/>
        <v>62.95940692238679</v>
      </c>
      <c r="R21" s="16">
        <v>9740</v>
      </c>
      <c r="S21" s="18" t="s">
        <v>31</v>
      </c>
      <c r="T21" s="21"/>
    </row>
    <row r="22" spans="1:20" s="8" customFormat="1" ht="28.5" customHeight="1">
      <c r="A22" s="13">
        <f t="shared" si="3"/>
        <v>11</v>
      </c>
      <c r="B22" s="14" t="s">
        <v>42</v>
      </c>
      <c r="C22" s="15">
        <v>1986</v>
      </c>
      <c r="D22" s="6" t="s">
        <v>29</v>
      </c>
      <c r="E22" s="6" t="s">
        <v>36</v>
      </c>
      <c r="F22" s="6">
        <v>5</v>
      </c>
      <c r="G22" s="6">
        <v>6</v>
      </c>
      <c r="H22" s="6">
        <v>6453.3</v>
      </c>
      <c r="I22" s="6">
        <f>5421.5+511.6</f>
        <v>5933.1</v>
      </c>
      <c r="J22" s="6">
        <v>1728.3</v>
      </c>
      <c r="K22" s="4">
        <v>231</v>
      </c>
      <c r="L22" s="16">
        <v>400000</v>
      </c>
      <c r="M22" s="17">
        <f t="shared" si="4"/>
        <v>179040</v>
      </c>
      <c r="N22" s="11"/>
      <c r="O22" s="11">
        <f t="shared" si="2"/>
        <v>220960</v>
      </c>
      <c r="P22" s="11"/>
      <c r="Q22" s="11">
        <f t="shared" si="1"/>
        <v>61.98379123859111</v>
      </c>
      <c r="R22" s="16">
        <v>9740</v>
      </c>
      <c r="S22" s="18" t="s">
        <v>31</v>
      </c>
      <c r="T22" s="21"/>
    </row>
    <row r="23" spans="1:20" s="8" customFormat="1" ht="28.5" customHeight="1">
      <c r="A23" s="13">
        <f t="shared" si="3"/>
        <v>12</v>
      </c>
      <c r="B23" s="14" t="s">
        <v>43</v>
      </c>
      <c r="C23" s="15">
        <v>1987</v>
      </c>
      <c r="D23" s="6" t="s">
        <v>29</v>
      </c>
      <c r="E23" s="6" t="s">
        <v>30</v>
      </c>
      <c r="F23" s="6">
        <v>6</v>
      </c>
      <c r="G23" s="6">
        <v>6</v>
      </c>
      <c r="H23" s="6">
        <v>4786.1</v>
      </c>
      <c r="I23" s="6">
        <v>4287.9</v>
      </c>
      <c r="J23" s="6">
        <v>955.8</v>
      </c>
      <c r="K23" s="4">
        <v>208</v>
      </c>
      <c r="L23" s="16">
        <v>600000</v>
      </c>
      <c r="M23" s="17">
        <f t="shared" si="4"/>
        <v>268560</v>
      </c>
      <c r="N23" s="11"/>
      <c r="O23" s="11">
        <f t="shared" si="2"/>
        <v>331440</v>
      </c>
      <c r="P23" s="11"/>
      <c r="Q23" s="11">
        <f t="shared" si="1"/>
        <v>125.36303044232255</v>
      </c>
      <c r="R23" s="16">
        <v>9740</v>
      </c>
      <c r="S23" s="18" t="s">
        <v>31</v>
      </c>
      <c r="T23" s="21"/>
    </row>
    <row r="24" spans="1:20" s="8" customFormat="1" ht="28.5" customHeight="1">
      <c r="A24" s="13">
        <f t="shared" si="3"/>
        <v>13</v>
      </c>
      <c r="B24" s="14" t="s">
        <v>44</v>
      </c>
      <c r="C24" s="15">
        <v>1988</v>
      </c>
      <c r="D24" s="6" t="s">
        <v>29</v>
      </c>
      <c r="E24" s="6" t="s">
        <v>30</v>
      </c>
      <c r="F24" s="6">
        <v>5</v>
      </c>
      <c r="G24" s="6">
        <v>1</v>
      </c>
      <c r="H24" s="6">
        <v>946.8</v>
      </c>
      <c r="I24" s="6">
        <v>853.5</v>
      </c>
      <c r="J24" s="6">
        <v>55.6</v>
      </c>
      <c r="K24" s="4">
        <v>45</v>
      </c>
      <c r="L24" s="16">
        <v>600000</v>
      </c>
      <c r="M24" s="17">
        <f t="shared" si="4"/>
        <v>268560</v>
      </c>
      <c r="N24" s="11"/>
      <c r="O24" s="11">
        <f t="shared" si="2"/>
        <v>331440</v>
      </c>
      <c r="P24" s="11"/>
      <c r="Q24" s="11">
        <f t="shared" si="1"/>
        <v>633.7135614702155</v>
      </c>
      <c r="R24" s="16">
        <v>9740</v>
      </c>
      <c r="S24" s="18" t="s">
        <v>31</v>
      </c>
      <c r="T24" s="21"/>
    </row>
    <row r="25" spans="1:20" s="8" customFormat="1" ht="28.5" customHeight="1">
      <c r="A25" s="13">
        <f t="shared" si="3"/>
        <v>14</v>
      </c>
      <c r="B25" s="14" t="s">
        <v>45</v>
      </c>
      <c r="C25" s="15">
        <v>1987</v>
      </c>
      <c r="D25" s="6" t="s">
        <v>29</v>
      </c>
      <c r="E25" s="6" t="s">
        <v>30</v>
      </c>
      <c r="F25" s="6">
        <v>5</v>
      </c>
      <c r="G25" s="6">
        <v>8</v>
      </c>
      <c r="H25" s="6">
        <v>6060.5</v>
      </c>
      <c r="I25" s="6">
        <f>5484+16.3</f>
        <v>5500.3</v>
      </c>
      <c r="J25" s="6">
        <v>1044.4</v>
      </c>
      <c r="K25" s="4">
        <v>293</v>
      </c>
      <c r="L25" s="16">
        <v>600000</v>
      </c>
      <c r="M25" s="17">
        <f t="shared" si="4"/>
        <v>268560</v>
      </c>
      <c r="N25" s="11"/>
      <c r="O25" s="11">
        <f t="shared" si="2"/>
        <v>331440</v>
      </c>
      <c r="P25" s="11"/>
      <c r="Q25" s="11">
        <f t="shared" si="1"/>
        <v>99.00173253031929</v>
      </c>
      <c r="R25" s="16">
        <v>9740</v>
      </c>
      <c r="S25" s="18" t="s">
        <v>31</v>
      </c>
      <c r="T25" s="21"/>
    </row>
    <row r="26" spans="1:20" s="8" customFormat="1" ht="28.5" customHeight="1">
      <c r="A26" s="13">
        <f t="shared" si="3"/>
        <v>15</v>
      </c>
      <c r="B26" s="14" t="s">
        <v>46</v>
      </c>
      <c r="C26" s="15">
        <v>1965</v>
      </c>
      <c r="D26" s="6" t="s">
        <v>29</v>
      </c>
      <c r="E26" s="6" t="s">
        <v>36</v>
      </c>
      <c r="F26" s="6">
        <v>5</v>
      </c>
      <c r="G26" s="6">
        <v>4</v>
      </c>
      <c r="H26" s="6">
        <v>4183.5</v>
      </c>
      <c r="I26" s="6">
        <f>3262.6+670.1</f>
        <v>3932.7</v>
      </c>
      <c r="J26" s="6">
        <v>252.2</v>
      </c>
      <c r="K26" s="4">
        <v>114</v>
      </c>
      <c r="L26" s="16">
        <v>600000</v>
      </c>
      <c r="M26" s="17">
        <f t="shared" si="4"/>
        <v>268560</v>
      </c>
      <c r="N26" s="11"/>
      <c r="O26" s="11">
        <f t="shared" si="2"/>
        <v>331440</v>
      </c>
      <c r="P26" s="11"/>
      <c r="Q26" s="11">
        <f t="shared" si="1"/>
        <v>143.42058085335245</v>
      </c>
      <c r="R26" s="16">
        <v>9740</v>
      </c>
      <c r="S26" s="18" t="s">
        <v>31</v>
      </c>
      <c r="T26" s="21"/>
    </row>
    <row r="27" spans="1:20" s="8" customFormat="1" ht="28.5" customHeight="1">
      <c r="A27" s="13">
        <f t="shared" si="3"/>
        <v>16</v>
      </c>
      <c r="B27" s="14" t="s">
        <v>47</v>
      </c>
      <c r="C27" s="15">
        <v>1969</v>
      </c>
      <c r="D27" s="6" t="s">
        <v>29</v>
      </c>
      <c r="E27" s="6" t="s">
        <v>36</v>
      </c>
      <c r="F27" s="6">
        <v>3</v>
      </c>
      <c r="G27" s="6">
        <v>3</v>
      </c>
      <c r="H27" s="6">
        <v>3298.4</v>
      </c>
      <c r="I27" s="6">
        <f>2621.2+187.7</f>
        <v>2808.8999999999996</v>
      </c>
      <c r="J27" s="6">
        <v>284.9</v>
      </c>
      <c r="K27" s="4">
        <v>75</v>
      </c>
      <c r="L27" s="16">
        <v>600000</v>
      </c>
      <c r="M27" s="17">
        <f t="shared" si="4"/>
        <v>268560</v>
      </c>
      <c r="N27" s="11"/>
      <c r="O27" s="11">
        <f t="shared" si="2"/>
        <v>331440</v>
      </c>
      <c r="P27" s="11"/>
      <c r="Q27" s="11">
        <f t="shared" si="1"/>
        <v>181.90637885035167</v>
      </c>
      <c r="R27" s="16">
        <v>9740</v>
      </c>
      <c r="S27" s="18" t="s">
        <v>31</v>
      </c>
      <c r="T27" s="21"/>
    </row>
    <row r="28" spans="1:20" s="8" customFormat="1" ht="28.5" customHeight="1" thickBot="1">
      <c r="A28" s="23">
        <f t="shared" si="3"/>
        <v>17</v>
      </c>
      <c r="B28" s="24" t="s">
        <v>48</v>
      </c>
      <c r="C28" s="25">
        <v>1960</v>
      </c>
      <c r="D28" s="26" t="s">
        <v>29</v>
      </c>
      <c r="E28" s="26" t="s">
        <v>36</v>
      </c>
      <c r="F28" s="26">
        <v>5</v>
      </c>
      <c r="G28" s="26">
        <v>2</v>
      </c>
      <c r="H28" s="26">
        <v>2049</v>
      </c>
      <c r="I28" s="26">
        <f>1601+326.5</f>
        <v>1927.5</v>
      </c>
      <c r="J28" s="26">
        <v>44.8</v>
      </c>
      <c r="K28" s="27">
        <v>73</v>
      </c>
      <c r="L28" s="28">
        <v>500000</v>
      </c>
      <c r="M28" s="29">
        <f t="shared" si="4"/>
        <v>223800</v>
      </c>
      <c r="N28" s="30"/>
      <c r="O28" s="30">
        <f t="shared" si="2"/>
        <v>276200</v>
      </c>
      <c r="P28" s="30"/>
      <c r="Q28" s="30">
        <f t="shared" si="1"/>
        <v>244.0214738897023</v>
      </c>
      <c r="R28" s="28">
        <v>9740</v>
      </c>
      <c r="S28" s="31" t="s">
        <v>31</v>
      </c>
      <c r="T28" s="21"/>
    </row>
  </sheetData>
  <sheetProtection/>
  <mergeCells count="23">
    <mergeCell ref="A10:B10"/>
    <mergeCell ref="A11:B11"/>
    <mergeCell ref="K5:K7"/>
    <mergeCell ref="L5:P5"/>
    <mergeCell ref="Q5:Q7"/>
    <mergeCell ref="R5:R7"/>
    <mergeCell ref="S5:S8"/>
    <mergeCell ref="C6:C8"/>
    <mergeCell ref="D6:D8"/>
    <mergeCell ref="I6:I7"/>
    <mergeCell ref="J6:J7"/>
    <mergeCell ref="L6:L7"/>
    <mergeCell ref="M6:P6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</mergeCells>
  <printOptions/>
  <pageMargins left="0" right="0" top="0" bottom="0" header="0" footer="0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="110" zoomScaleSheetLayoutView="110" zoomScalePageLayoutView="0" workbookViewId="0" topLeftCell="A1">
      <selection activeCell="A3" sqref="A3:Q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7" width="16.66015625" style="0" customWidth="1"/>
  </cols>
  <sheetData>
    <row r="3" spans="1:17" ht="49.5" customHeight="1">
      <c r="A3" s="90" t="s">
        <v>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5.75" customHeight="1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ht="13.5" customHeight="1" thickBot="1"/>
    <row r="6" spans="1:19" s="32" customFormat="1" ht="30" customHeight="1">
      <c r="A6" s="92" t="s">
        <v>50</v>
      </c>
      <c r="B6" s="95" t="s">
        <v>2</v>
      </c>
      <c r="C6" s="95" t="s">
        <v>51</v>
      </c>
      <c r="D6" s="98" t="s">
        <v>52</v>
      </c>
      <c r="E6" s="99"/>
      <c r="F6" s="99"/>
      <c r="G6" s="99"/>
      <c r="H6" s="99"/>
      <c r="I6" s="99"/>
      <c r="J6" s="99"/>
      <c r="K6" s="99"/>
      <c r="L6" s="99"/>
      <c r="M6" s="99"/>
      <c r="N6" s="100"/>
      <c r="O6" s="82" t="s">
        <v>53</v>
      </c>
      <c r="P6" s="83"/>
      <c r="Q6" s="83"/>
      <c r="R6" s="84"/>
      <c r="S6" s="33"/>
    </row>
    <row r="7" spans="1:19" s="32" customFormat="1" ht="62.25" customHeight="1">
      <c r="A7" s="93"/>
      <c r="B7" s="96"/>
      <c r="C7" s="96"/>
      <c r="D7" s="34" t="s">
        <v>54</v>
      </c>
      <c r="E7" s="85" t="s">
        <v>55</v>
      </c>
      <c r="F7" s="86"/>
      <c r="G7" s="85" t="s">
        <v>56</v>
      </c>
      <c r="H7" s="86"/>
      <c r="I7" s="85" t="s">
        <v>57</v>
      </c>
      <c r="J7" s="86"/>
      <c r="K7" s="85" t="s">
        <v>58</v>
      </c>
      <c r="L7" s="86"/>
      <c r="M7" s="85" t="s">
        <v>59</v>
      </c>
      <c r="N7" s="86"/>
      <c r="O7" s="35" t="s">
        <v>60</v>
      </c>
      <c r="P7" s="35" t="s">
        <v>61</v>
      </c>
      <c r="Q7" s="35" t="s">
        <v>62</v>
      </c>
      <c r="R7" s="36" t="s">
        <v>63</v>
      </c>
      <c r="S7" s="33"/>
    </row>
    <row r="8" spans="1:19" s="32" customFormat="1" ht="12.75">
      <c r="A8" s="94"/>
      <c r="B8" s="97"/>
      <c r="C8" s="34" t="s">
        <v>25</v>
      </c>
      <c r="D8" s="34" t="s">
        <v>25</v>
      </c>
      <c r="E8" s="34" t="s">
        <v>64</v>
      </c>
      <c r="F8" s="34" t="s">
        <v>25</v>
      </c>
      <c r="G8" s="34" t="s">
        <v>65</v>
      </c>
      <c r="H8" s="34" t="s">
        <v>25</v>
      </c>
      <c r="I8" s="34" t="s">
        <v>65</v>
      </c>
      <c r="J8" s="34" t="s">
        <v>25</v>
      </c>
      <c r="K8" s="34" t="s">
        <v>65</v>
      </c>
      <c r="L8" s="34" t="s">
        <v>25</v>
      </c>
      <c r="M8" s="34" t="s">
        <v>66</v>
      </c>
      <c r="N8" s="34" t="s">
        <v>25</v>
      </c>
      <c r="O8" s="34" t="s">
        <v>25</v>
      </c>
      <c r="P8" s="34" t="s">
        <v>67</v>
      </c>
      <c r="Q8" s="34" t="s">
        <v>25</v>
      </c>
      <c r="R8" s="37" t="s">
        <v>25</v>
      </c>
      <c r="S8" s="33"/>
    </row>
    <row r="9" spans="1:19" s="32" customFormat="1" ht="12.75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40">
        <v>18</v>
      </c>
      <c r="S9" s="33"/>
    </row>
    <row r="10" spans="1:19" s="8" customFormat="1" ht="12.75">
      <c r="A10" s="9"/>
      <c r="B10" s="41" t="s">
        <v>68</v>
      </c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42"/>
    </row>
    <row r="11" spans="1:19" s="32" customFormat="1" ht="12.75">
      <c r="A11" s="87" t="s">
        <v>69</v>
      </c>
      <c r="B11" s="88"/>
      <c r="C11" s="17">
        <f aca="true" t="shared" si="0" ref="C11:N11">SUM(C12:C28)</f>
        <v>7400000</v>
      </c>
      <c r="D11" s="17">
        <f t="shared" si="0"/>
        <v>5900000</v>
      </c>
      <c r="E11" s="17">
        <f t="shared" si="0"/>
        <v>0</v>
      </c>
      <c r="F11" s="17">
        <f t="shared" si="0"/>
        <v>0</v>
      </c>
      <c r="G11" s="17">
        <f t="shared" si="0"/>
        <v>1243</v>
      </c>
      <c r="H11" s="17">
        <f t="shared" si="0"/>
        <v>500000</v>
      </c>
      <c r="I11" s="17">
        <f t="shared" si="0"/>
        <v>0</v>
      </c>
      <c r="J11" s="17">
        <f t="shared" si="0"/>
        <v>0</v>
      </c>
      <c r="K11" s="17">
        <f t="shared" si="0"/>
        <v>3779</v>
      </c>
      <c r="L11" s="17">
        <f t="shared" si="0"/>
        <v>1000000</v>
      </c>
      <c r="M11" s="17">
        <f t="shared" si="0"/>
        <v>0</v>
      </c>
      <c r="N11" s="17">
        <f t="shared" si="0"/>
        <v>0</v>
      </c>
      <c r="O11" s="17"/>
      <c r="P11" s="39"/>
      <c r="Q11" s="39"/>
      <c r="R11" s="40"/>
      <c r="S11" s="33"/>
    </row>
    <row r="12" spans="1:19" s="32" customFormat="1" ht="12.75">
      <c r="A12" s="38">
        <v>1</v>
      </c>
      <c r="B12" s="14" t="s">
        <v>28</v>
      </c>
      <c r="C12" s="17">
        <f>'[1]17.1 перечень МКД'!L13</f>
        <v>500000</v>
      </c>
      <c r="D12" s="39"/>
      <c r="E12" s="39"/>
      <c r="F12" s="39"/>
      <c r="G12" s="39"/>
      <c r="H12" s="39"/>
      <c r="I12" s="39"/>
      <c r="J12" s="39"/>
      <c r="K12" s="39">
        <v>1427</v>
      </c>
      <c r="L12" s="17">
        <f>C12</f>
        <v>500000</v>
      </c>
      <c r="M12" s="39"/>
      <c r="N12" s="39"/>
      <c r="O12" s="17"/>
      <c r="P12" s="39"/>
      <c r="Q12" s="39"/>
      <c r="R12" s="40"/>
      <c r="S12" s="33"/>
    </row>
    <row r="13" spans="1:19" s="32" customFormat="1" ht="12.75">
      <c r="A13" s="38">
        <f aca="true" t="shared" si="1" ref="A13:A28">A12+1</f>
        <v>2</v>
      </c>
      <c r="B13" s="14" t="s">
        <v>32</v>
      </c>
      <c r="C13" s="17">
        <f>'[1]17.1 перечень МКД'!L14</f>
        <v>500000</v>
      </c>
      <c r="D13" s="39"/>
      <c r="E13" s="39"/>
      <c r="F13" s="39"/>
      <c r="G13" s="39"/>
      <c r="H13" s="39"/>
      <c r="I13" s="39"/>
      <c r="J13" s="39"/>
      <c r="K13" s="39">
        <v>2352</v>
      </c>
      <c r="L13" s="17">
        <f>C13</f>
        <v>500000</v>
      </c>
      <c r="M13" s="39"/>
      <c r="N13" s="39"/>
      <c r="O13" s="17"/>
      <c r="P13" s="39"/>
      <c r="Q13" s="39"/>
      <c r="R13" s="40"/>
      <c r="S13" s="33"/>
    </row>
    <row r="14" spans="1:19" s="32" customFormat="1" ht="12.75">
      <c r="A14" s="38">
        <f t="shared" si="1"/>
        <v>3</v>
      </c>
      <c r="B14" s="14" t="s">
        <v>33</v>
      </c>
      <c r="C14" s="17">
        <f>'[1]17.1 перечень МКД'!L15</f>
        <v>500000</v>
      </c>
      <c r="D14" s="39"/>
      <c r="E14" s="39"/>
      <c r="F14" s="39"/>
      <c r="G14" s="44">
        <v>1243</v>
      </c>
      <c r="H14" s="17">
        <f>C14</f>
        <v>500000</v>
      </c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3"/>
    </row>
    <row r="15" spans="1:19" s="32" customFormat="1" ht="12.75">
      <c r="A15" s="38">
        <f t="shared" si="1"/>
        <v>4</v>
      </c>
      <c r="B15" s="14" t="s">
        <v>34</v>
      </c>
      <c r="C15" s="17">
        <f>'[1]17.1 перечень МКД'!L16</f>
        <v>600000</v>
      </c>
      <c r="D15" s="17">
        <f aca="true" t="shared" si="2" ref="D15:D28">C15</f>
        <v>600000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3"/>
    </row>
    <row r="16" spans="1:19" s="32" customFormat="1" ht="12.75">
      <c r="A16" s="38">
        <f t="shared" si="1"/>
        <v>5</v>
      </c>
      <c r="B16" s="14" t="s">
        <v>35</v>
      </c>
      <c r="C16" s="17">
        <f>'[1]17.1 перечень МКД'!L17</f>
        <v>600000</v>
      </c>
      <c r="D16" s="17">
        <f t="shared" si="2"/>
        <v>600000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3"/>
    </row>
    <row r="17" spans="1:19" s="32" customFormat="1" ht="12.75">
      <c r="A17" s="38">
        <f t="shared" si="1"/>
        <v>6</v>
      </c>
      <c r="B17" s="14" t="s">
        <v>37</v>
      </c>
      <c r="C17" s="17">
        <f>'[1]17.1 перечень МКД'!L18</f>
        <v>400000</v>
      </c>
      <c r="D17" s="17">
        <f t="shared" si="2"/>
        <v>400000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3"/>
    </row>
    <row r="18" spans="1:19" s="32" customFormat="1" ht="12.75">
      <c r="A18" s="38">
        <f t="shared" si="1"/>
        <v>7</v>
      </c>
      <c r="B18" s="14" t="s">
        <v>38</v>
      </c>
      <c r="C18" s="17">
        <f>'[1]17.1 перечень МКД'!L19</f>
        <v>400000</v>
      </c>
      <c r="D18" s="17">
        <f t="shared" si="2"/>
        <v>400000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3"/>
    </row>
    <row r="19" spans="1:19" s="32" customFormat="1" ht="12.75">
      <c r="A19" s="38">
        <f t="shared" si="1"/>
        <v>8</v>
      </c>
      <c r="B19" s="14" t="s">
        <v>39</v>
      </c>
      <c r="C19" s="17">
        <f>'[1]17.1 перечень МКД'!L20</f>
        <v>400000</v>
      </c>
      <c r="D19" s="17">
        <f t="shared" si="2"/>
        <v>400000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3"/>
    </row>
    <row r="20" spans="1:19" s="32" customFormat="1" ht="12.75">
      <c r="A20" s="38">
        <f t="shared" si="1"/>
        <v>9</v>
      </c>
      <c r="B20" s="14" t="s">
        <v>40</v>
      </c>
      <c r="C20" s="17">
        <f>'[1]17.1 перечень МКД'!L21</f>
        <v>600000</v>
      </c>
      <c r="D20" s="17">
        <f t="shared" si="2"/>
        <v>600000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3"/>
    </row>
    <row r="21" spans="1:19" s="32" customFormat="1" ht="12.75">
      <c r="A21" s="38">
        <f t="shared" si="1"/>
        <v>10</v>
      </c>
      <c r="B21" s="14" t="s">
        <v>41</v>
      </c>
      <c r="C21" s="17">
        <f>'[1]17.1 перечень МКД'!L22</f>
        <v>600000</v>
      </c>
      <c r="D21" s="17">
        <f t="shared" si="2"/>
        <v>600000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3"/>
    </row>
    <row r="22" spans="1:19" s="32" customFormat="1" ht="12.75">
      <c r="A22" s="38">
        <f t="shared" si="1"/>
        <v>11</v>
      </c>
      <c r="B22" s="14" t="s">
        <v>42</v>
      </c>
      <c r="C22" s="17">
        <f>'[1]17.1 перечень МКД'!L23</f>
        <v>600000</v>
      </c>
      <c r="D22" s="17">
        <f t="shared" si="2"/>
        <v>600000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3"/>
    </row>
    <row r="23" spans="1:19" s="32" customFormat="1" ht="12.75">
      <c r="A23" s="38">
        <f t="shared" si="1"/>
        <v>12</v>
      </c>
      <c r="B23" s="14" t="s">
        <v>43</v>
      </c>
      <c r="C23" s="17">
        <f>'[1]17.1 перечень МКД'!L24</f>
        <v>600000</v>
      </c>
      <c r="D23" s="17">
        <f t="shared" si="2"/>
        <v>600000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33"/>
    </row>
    <row r="24" spans="1:19" s="32" customFormat="1" ht="12.75">
      <c r="A24" s="38">
        <f t="shared" si="1"/>
        <v>13</v>
      </c>
      <c r="B24" s="14" t="s">
        <v>44</v>
      </c>
      <c r="C24" s="17">
        <f>'[1]17.1 перечень МКД'!L25</f>
        <v>600000</v>
      </c>
      <c r="D24" s="17">
        <f t="shared" si="2"/>
        <v>600000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3"/>
    </row>
    <row r="25" spans="1:19" s="32" customFormat="1" ht="12.75">
      <c r="A25" s="38">
        <f t="shared" si="1"/>
        <v>14</v>
      </c>
      <c r="B25" s="14" t="s">
        <v>45</v>
      </c>
      <c r="C25" s="17">
        <f>'[1]17.1 перечень МКД'!L26</f>
        <v>500000</v>
      </c>
      <c r="D25" s="17">
        <f t="shared" si="2"/>
        <v>500000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33"/>
    </row>
    <row r="26" spans="1:19" s="32" customFormat="1" ht="12.75">
      <c r="A26" s="38">
        <f t="shared" si="1"/>
        <v>15</v>
      </c>
      <c r="B26" s="14" t="s">
        <v>46</v>
      </c>
      <c r="C26" s="17">
        <f>'[1]17.1 перечень МКД'!L27</f>
        <v>0</v>
      </c>
      <c r="D26" s="17">
        <f t="shared" si="2"/>
        <v>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3"/>
    </row>
    <row r="27" spans="1:19" s="32" customFormat="1" ht="12.75">
      <c r="A27" s="38">
        <f t="shared" si="1"/>
        <v>16</v>
      </c>
      <c r="B27" s="14" t="s">
        <v>47</v>
      </c>
      <c r="C27" s="17">
        <f>'[1]17.1 перечень МКД'!L28</f>
        <v>0</v>
      </c>
      <c r="D27" s="17">
        <f t="shared" si="2"/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3"/>
    </row>
    <row r="28" spans="1:19" s="32" customFormat="1" ht="13.5" customHeight="1" thickBot="1">
      <c r="A28" s="45">
        <f t="shared" si="1"/>
        <v>17</v>
      </c>
      <c r="B28" s="24" t="s">
        <v>48</v>
      </c>
      <c r="C28" s="29">
        <f>'[1]17.1 перечень МКД'!L29</f>
        <v>0</v>
      </c>
      <c r="D28" s="29">
        <f t="shared" si="2"/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33"/>
    </row>
    <row r="29" spans="1:17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</sheetData>
  <sheetProtection/>
  <mergeCells count="14">
    <mergeCell ref="A11:B11"/>
    <mergeCell ref="A29:Q29"/>
    <mergeCell ref="A3:Q3"/>
    <mergeCell ref="A4:Q4"/>
    <mergeCell ref="A6:A8"/>
    <mergeCell ref="B6:B8"/>
    <mergeCell ref="C6:C7"/>
    <mergeCell ref="D6:N6"/>
    <mergeCell ref="O6:R6"/>
    <mergeCell ref="E7:F7"/>
    <mergeCell ref="G7:H7"/>
    <mergeCell ref="I7:J7"/>
    <mergeCell ref="K7:L7"/>
    <mergeCell ref="M7:N7"/>
  </mergeCells>
  <printOptions/>
  <pageMargins left="0" right="0" top="0" bottom="0" header="0" footer="0"/>
  <pageSetup horizontalDpi="600" verticalDpi="600" orientation="landscape" scale="52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10"/>
  <sheetViews>
    <sheetView tabSelected="1" view="pageBreakPreview" zoomScale="90" zoomScaleSheetLayoutView="90" zoomScalePageLayoutView="0" workbookViewId="0" topLeftCell="A1">
      <selection activeCell="A3" sqref="A3:N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3" width="22.16015625" style="0" customWidth="1"/>
    <col min="4" max="4" width="26.83203125" style="0" customWidth="1"/>
    <col min="5" max="9" width="11.16015625" style="0" customWidth="1"/>
    <col min="10" max="14" width="16.66015625" style="0" customWidth="1"/>
  </cols>
  <sheetData>
    <row r="3" spans="1:14" ht="78.75" customHeight="1">
      <c r="A3" s="52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.75" customHeight="1" thickBot="1">
      <c r="A4" s="91" t="s">
        <v>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32" customFormat="1" ht="62.25" customHeight="1">
      <c r="A5" s="92" t="s">
        <v>1</v>
      </c>
      <c r="B5" s="95" t="s">
        <v>71</v>
      </c>
      <c r="C5" s="95" t="s">
        <v>7</v>
      </c>
      <c r="D5" s="95" t="s">
        <v>9</v>
      </c>
      <c r="E5" s="101" t="s">
        <v>72</v>
      </c>
      <c r="F5" s="102"/>
      <c r="G5" s="102"/>
      <c r="H5" s="102"/>
      <c r="I5" s="103"/>
      <c r="J5" s="101" t="s">
        <v>10</v>
      </c>
      <c r="K5" s="102"/>
      <c r="L5" s="102"/>
      <c r="M5" s="102"/>
      <c r="N5" s="104"/>
    </row>
    <row r="6" spans="1:14" s="32" customFormat="1" ht="12.75">
      <c r="A6" s="93"/>
      <c r="B6" s="96"/>
      <c r="C6" s="97"/>
      <c r="D6" s="97"/>
      <c r="E6" s="34" t="s">
        <v>73</v>
      </c>
      <c r="F6" s="34" t="s">
        <v>74</v>
      </c>
      <c r="G6" s="34" t="s">
        <v>75</v>
      </c>
      <c r="H6" s="34" t="s">
        <v>76</v>
      </c>
      <c r="I6" s="34" t="s">
        <v>16</v>
      </c>
      <c r="J6" s="34" t="s">
        <v>73</v>
      </c>
      <c r="K6" s="34" t="s">
        <v>74</v>
      </c>
      <c r="L6" s="34" t="s">
        <v>75</v>
      </c>
      <c r="M6" s="34" t="s">
        <v>76</v>
      </c>
      <c r="N6" s="37" t="s">
        <v>16</v>
      </c>
    </row>
    <row r="7" spans="1:14" s="32" customFormat="1" ht="12.75">
      <c r="A7" s="94"/>
      <c r="B7" s="97"/>
      <c r="C7" s="34" t="s">
        <v>65</v>
      </c>
      <c r="D7" s="39" t="s">
        <v>24</v>
      </c>
      <c r="E7" s="39" t="s">
        <v>64</v>
      </c>
      <c r="F7" s="39" t="s">
        <v>64</v>
      </c>
      <c r="G7" s="39" t="s">
        <v>64</v>
      </c>
      <c r="H7" s="39" t="s">
        <v>64</v>
      </c>
      <c r="I7" s="39" t="s">
        <v>64</v>
      </c>
      <c r="J7" s="39" t="s">
        <v>25</v>
      </c>
      <c r="K7" s="39" t="s">
        <v>25</v>
      </c>
      <c r="L7" s="39" t="s">
        <v>25</v>
      </c>
      <c r="M7" s="39" t="s">
        <v>25</v>
      </c>
      <c r="N7" s="40" t="s">
        <v>25</v>
      </c>
    </row>
    <row r="8" spans="1:14" s="32" customFormat="1" ht="12.75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40">
        <v>14</v>
      </c>
    </row>
    <row r="9" spans="1:14" s="32" customFormat="1" ht="12.75">
      <c r="A9" s="43"/>
      <c r="B9" s="34" t="s">
        <v>77</v>
      </c>
      <c r="C9" s="39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4" s="32" customFormat="1" ht="12.75">
      <c r="A10" s="50">
        <v>1</v>
      </c>
      <c r="B10" s="51" t="s">
        <v>78</v>
      </c>
      <c r="C10" s="17">
        <f>'[1]17.1 перечень МКД'!H11</f>
        <v>7926.5</v>
      </c>
      <c r="D10" s="17">
        <f>'[1]17.1 перечень МКД'!K11</f>
        <v>325</v>
      </c>
      <c r="E10" s="48"/>
      <c r="F10" s="48"/>
      <c r="G10" s="48"/>
      <c r="H10" s="39">
        <v>17</v>
      </c>
      <c r="I10" s="48"/>
      <c r="J10" s="48"/>
      <c r="K10" s="48"/>
      <c r="L10" s="48"/>
      <c r="M10" s="48"/>
      <c r="N10" s="49"/>
    </row>
  </sheetData>
  <sheetProtection/>
  <mergeCells count="8"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Мухина Наталия Егоровна</cp:lastModifiedBy>
  <cp:lastPrinted>2014-07-09T11:31:11Z</cp:lastPrinted>
  <dcterms:created xsi:type="dcterms:W3CDTF">2014-05-05T12:00:55Z</dcterms:created>
  <dcterms:modified xsi:type="dcterms:W3CDTF">2014-07-15T12:36:12Z</dcterms:modified>
  <cp:category/>
  <cp:version/>
  <cp:contentType/>
  <cp:contentStatus/>
</cp:coreProperties>
</file>